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GG\EGG aktuell 230713\Nahwärme 2.0\"/>
    </mc:Choice>
  </mc:AlternateContent>
  <xr:revisionPtr revIDLastSave="0" documentId="8_{C91FF22A-9055-412A-9523-6F41C3214A1C}" xr6:coauthVersionLast="47" xr6:coauthVersionMax="47" xr10:uidLastSave="{00000000-0000-0000-0000-000000000000}"/>
  <bookViews>
    <workbookView xWindow="-120" yWindow="-120" windowWidth="25440" windowHeight="15390" tabRatio="891" xr2:uid="{00000000-000D-0000-FFFF-FFFF00000000}"/>
  </bookViews>
  <sheets>
    <sheet name="TVG Vorlage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2" l="1"/>
  <c r="B33" i="22" l="1"/>
  <c r="A27" i="22"/>
  <c r="C27" i="22" s="1"/>
  <c r="H28" i="22" s="1"/>
  <c r="A23" i="22"/>
  <c r="C23" i="22" s="1"/>
  <c r="H24" i="22" s="1"/>
  <c r="D18" i="22"/>
  <c r="C18" i="22"/>
  <c r="B12" i="22"/>
  <c r="E11" i="22"/>
  <c r="A35" i="22" s="1"/>
  <c r="B11" i="22"/>
  <c r="E35" i="22" l="1"/>
  <c r="D35" i="22"/>
  <c r="F18" i="22"/>
  <c r="G18" i="22" s="1"/>
  <c r="H18" i="22" s="1"/>
  <c r="E12" i="22"/>
  <c r="G12" i="22" s="1"/>
  <c r="E25" i="22" s="1"/>
  <c r="G11" i="22"/>
  <c r="E21" i="22" s="1"/>
  <c r="C35" i="22" l="1"/>
  <c r="E23" i="22"/>
  <c r="F23" i="22" s="1"/>
  <c r="K18" i="22"/>
  <c r="C37" i="22"/>
  <c r="H12" i="22"/>
  <c r="I12" i="22" s="1"/>
  <c r="E36" i="22" s="1"/>
  <c r="E37" i="22" s="1"/>
  <c r="H11" i="22"/>
  <c r="I11" i="22" s="1"/>
  <c r="D36" i="22" s="1"/>
  <c r="D37" i="22" s="1"/>
  <c r="E27" i="22"/>
  <c r="F27" i="22" s="1"/>
  <c r="G23" i="22" l="1"/>
  <c r="H23" i="22" s="1"/>
  <c r="E39" i="22"/>
  <c r="E40" i="22" s="1"/>
  <c r="D39" i="22"/>
  <c r="D40" i="22" s="1"/>
  <c r="G27" i="22"/>
  <c r="H27" i="22" s="1"/>
  <c r="K27" i="22" l="1"/>
  <c r="I27" i="22"/>
  <c r="J27" i="22" s="1"/>
  <c r="K23" i="22"/>
  <c r="I23" i="22"/>
  <c r="J23" i="22" s="1"/>
</calcChain>
</file>

<file path=xl/sharedStrings.xml><?xml version="1.0" encoding="utf-8"?>
<sst xmlns="http://schemas.openxmlformats.org/spreadsheetml/2006/main" count="78" uniqueCount="42">
  <si>
    <t>Summe</t>
  </si>
  <si>
    <t>netto</t>
  </si>
  <si>
    <t>Brutto</t>
  </si>
  <si>
    <t>BKZ</t>
  </si>
  <si>
    <t>Ersparnis</t>
  </si>
  <si>
    <t>Jahresverbr.</t>
  </si>
  <si>
    <t>Arbeitspreis</t>
  </si>
  <si>
    <t>MwSt 19%</t>
  </si>
  <si>
    <t>in %</t>
  </si>
  <si>
    <t>Name:</t>
  </si>
  <si>
    <t>Anschlußobj.:</t>
  </si>
  <si>
    <t>Restlaufzeit:</t>
  </si>
  <si>
    <t>Monate</t>
  </si>
  <si>
    <t>BKZ Restlaufzeit:</t>
  </si>
  <si>
    <t>Netto</t>
  </si>
  <si>
    <t>MwSt. 19%</t>
  </si>
  <si>
    <t>BKZ Restlaufzeit</t>
  </si>
  <si>
    <t>Anschlußdat.:</t>
  </si>
  <si>
    <t>Gesamtkosten</t>
  </si>
  <si>
    <t>Monate Restlaufz.</t>
  </si>
  <si>
    <t>Kosten</t>
  </si>
  <si>
    <t>Beispielrechnung Brutto</t>
  </si>
  <si>
    <t>Ersparnis:</t>
  </si>
  <si>
    <t>Ersparnis/a:</t>
  </si>
  <si>
    <t>Cent/kWh</t>
  </si>
  <si>
    <t>Grundpreis/a</t>
  </si>
  <si>
    <t>(netto)</t>
  </si>
  <si>
    <t>GP/Mon. (netto)</t>
  </si>
  <si>
    <t>Arbeitspreis/kWh</t>
  </si>
  <si>
    <t>AP/Mon.</t>
  </si>
  <si>
    <t>Ant. BKZ(netto)</t>
  </si>
  <si>
    <t>kWh/Jahr</t>
  </si>
  <si>
    <t>excl.BKZ</t>
  </si>
  <si>
    <t>Leistung KW:</t>
  </si>
  <si>
    <t>Tarif A</t>
  </si>
  <si>
    <t>BKZ Tarif B:</t>
  </si>
  <si>
    <t>BKZ Tarif C:</t>
  </si>
  <si>
    <t>pro KW Tarif B</t>
  </si>
  <si>
    <t>pro kW Tarif C</t>
  </si>
  <si>
    <t>Preisvergleich Tarif A mit B u. C</t>
  </si>
  <si>
    <t>Tarif B</t>
  </si>
  <si>
    <t>Tarif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</si>
</sst>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7]_-;\-* #,##0.00\ [$€-407]_-;_-* &quot;-&quot;??\ [$€-407]_-;_-@_-"/>
    <numFmt numFmtId="167" formatCode="_-* #,##0.000\ [$€-407]_-;\-* #,##0.000\ [$€-407]_-;_-* &quot;-&quot;??\ [$€-407]_-;_-@_-"/>
    <numFmt numFmtId="168" formatCode="#,##0.00_ ;\-#,##0.00\ "/>
    <numFmt numFmtId="169" formatCode="#,##0.000_ ;\-#,##0.000\ 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2" applyNumberFormat="1" applyFont="1"/>
    <xf numFmtId="0" fontId="0" fillId="0" borderId="1" xfId="0" applyBorder="1"/>
    <xf numFmtId="44" fontId="0" fillId="0" borderId="1" xfId="0" applyNumberFormat="1" applyBorder="1"/>
    <xf numFmtId="10" fontId="0" fillId="0" borderId="0" xfId="3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44" fontId="0" fillId="0" borderId="0" xfId="0" applyNumberFormat="1"/>
    <xf numFmtId="166" fontId="0" fillId="0" borderId="0" xfId="0" applyNumberFormat="1"/>
    <xf numFmtId="167" fontId="0" fillId="0" borderId="0" xfId="0" applyNumberFormat="1"/>
    <xf numFmtId="44" fontId="0" fillId="0" borderId="0" xfId="4" applyFont="1"/>
    <xf numFmtId="0" fontId="2" fillId="0" borderId="0" xfId="0" applyFont="1" applyAlignment="1">
      <alignment horizontal="right"/>
    </xf>
    <xf numFmtId="44" fontId="0" fillId="0" borderId="0" xfId="4" applyFont="1" applyFill="1"/>
    <xf numFmtId="0" fontId="3" fillId="0" borderId="0" xfId="0" applyFont="1" applyAlignment="1">
      <alignment horizontal="right"/>
    </xf>
    <xf numFmtId="44" fontId="2" fillId="0" borderId="0" xfId="0" applyNumberFormat="1" applyFont="1"/>
    <xf numFmtId="0" fontId="0" fillId="0" borderId="2" xfId="0" applyBorder="1"/>
    <xf numFmtId="0" fontId="3" fillId="0" borderId="2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4" fontId="0" fillId="0" borderId="6" xfId="0" applyNumberFormat="1" applyBorder="1"/>
    <xf numFmtId="44" fontId="0" fillId="0" borderId="2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0" fontId="2" fillId="0" borderId="3" xfId="0" applyFont="1" applyBorder="1"/>
    <xf numFmtId="0" fontId="3" fillId="0" borderId="4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165" fontId="0" fillId="0" borderId="0" xfId="0" applyNumberFormat="1"/>
    <xf numFmtId="165" fontId="3" fillId="0" borderId="0" xfId="2" applyNumberFormat="1" applyFont="1" applyFill="1"/>
    <xf numFmtId="166" fontId="2" fillId="0" borderId="0" xfId="0" applyNumberFormat="1" applyFont="1"/>
    <xf numFmtId="10" fontId="4" fillId="0" borderId="0" xfId="3" applyNumberFormat="1" applyFont="1"/>
    <xf numFmtId="44" fontId="1" fillId="0" borderId="0" xfId="4" applyFont="1" applyBorder="1"/>
    <xf numFmtId="44" fontId="1" fillId="0" borderId="1" xfId="4" applyFont="1" applyBorder="1"/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2" borderId="0" xfId="2" applyNumberFormat="1" applyFont="1" applyFill="1"/>
    <xf numFmtId="166" fontId="0" fillId="2" borderId="0" xfId="0" applyNumberFormat="1" applyFill="1"/>
    <xf numFmtId="44" fontId="0" fillId="2" borderId="0" xfId="4" applyFont="1" applyFill="1"/>
    <xf numFmtId="10" fontId="0" fillId="2" borderId="0" xfId="3" applyNumberFormat="1" applyFont="1" applyFill="1"/>
    <xf numFmtId="169" fontId="0" fillId="2" borderId="0" xfId="0" applyNumberFormat="1" applyFill="1"/>
    <xf numFmtId="165" fontId="5" fillId="2" borderId="0" xfId="2" applyNumberFormat="1" applyFont="1" applyFill="1"/>
    <xf numFmtId="44" fontId="1" fillId="2" borderId="0" xfId="4" applyFont="1" applyFill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2" borderId="0" xfId="0" applyFont="1" applyFill="1"/>
    <xf numFmtId="0" fontId="2" fillId="0" borderId="0" xfId="0" applyFont="1" applyAlignment="1">
      <alignment horizontal="center"/>
    </xf>
    <xf numFmtId="166" fontId="1" fillId="0" borderId="0" xfId="4" applyNumberFormat="1" applyFont="1"/>
    <xf numFmtId="44" fontId="1" fillId="0" borderId="0" xfId="4" applyFont="1"/>
    <xf numFmtId="44" fontId="2" fillId="0" borderId="0" xfId="4" applyFont="1" applyAlignment="1">
      <alignment horizontal="right"/>
    </xf>
    <xf numFmtId="167" fontId="2" fillId="2" borderId="0" xfId="0" applyNumberFormat="1" applyFont="1" applyFill="1"/>
    <xf numFmtId="167" fontId="1" fillId="0" borderId="0" xfId="0" applyNumberFormat="1" applyFont="1"/>
  </cellXfs>
  <cellStyles count="5">
    <cellStyle name="Euro" xfId="1" xr:uid="{00000000-0005-0000-0000-000000000000}"/>
    <cellStyle name="Komma" xfId="2" builtinId="3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600082</xdr:colOff>
      <xdr:row>0</xdr:row>
      <xdr:rowOff>68038</xdr:rowOff>
    </xdr:from>
    <xdr:ext cx="868722" cy="914444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7" y="68038"/>
          <a:ext cx="868722" cy="9144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activeCell="A18" sqref="A18"/>
    </sheetView>
  </sheetViews>
  <sheetFormatPr baseColWidth="10" defaultRowHeight="12.75" x14ac:dyDescent="0.2"/>
  <cols>
    <col min="1" max="1" width="16.28515625" customWidth="1"/>
    <col min="2" max="2" width="14.85546875" customWidth="1"/>
    <col min="3" max="3" width="12.85546875" bestFit="1" customWidth="1"/>
    <col min="4" max="4" width="16.140625" bestFit="1" customWidth="1"/>
    <col min="5" max="5" width="14.42578125" bestFit="1" customWidth="1"/>
    <col min="6" max="6" width="11" customWidth="1"/>
    <col min="7" max="7" width="15.5703125" customWidth="1"/>
    <col min="8" max="8" width="11.7109375" bestFit="1" customWidth="1"/>
    <col min="9" max="9" width="12.7109375" bestFit="1" customWidth="1"/>
  </cols>
  <sheetData>
    <row r="1" spans="1:11" x14ac:dyDescent="0.2">
      <c r="A1" s="5" t="s">
        <v>39</v>
      </c>
      <c r="D1" s="42"/>
    </row>
    <row r="3" spans="1:11" x14ac:dyDescent="0.2">
      <c r="A3" s="42" t="s">
        <v>9</v>
      </c>
      <c r="B3" s="42"/>
    </row>
    <row r="4" spans="1:11" x14ac:dyDescent="0.2">
      <c r="A4" s="42" t="s">
        <v>10</v>
      </c>
      <c r="B4" s="42"/>
    </row>
    <row r="5" spans="1:11" x14ac:dyDescent="0.2">
      <c r="A5" s="42" t="s">
        <v>17</v>
      </c>
      <c r="B5" s="42"/>
    </row>
    <row r="6" spans="1:11" x14ac:dyDescent="0.2">
      <c r="A6" s="42" t="s">
        <v>11</v>
      </c>
      <c r="B6" s="42">
        <v>240</v>
      </c>
      <c r="C6" t="s">
        <v>12</v>
      </c>
      <c r="D6" t="s">
        <v>37</v>
      </c>
      <c r="E6" t="s">
        <v>38</v>
      </c>
    </row>
    <row r="7" spans="1:11" x14ac:dyDescent="0.2">
      <c r="A7" s="42" t="s">
        <v>33</v>
      </c>
      <c r="B7" s="44">
        <v>15</v>
      </c>
      <c r="D7" s="56">
        <v>500</v>
      </c>
      <c r="E7" s="57">
        <v>1000</v>
      </c>
    </row>
    <row r="8" spans="1:11" x14ac:dyDescent="0.2">
      <c r="A8" s="5"/>
      <c r="B8" s="14"/>
    </row>
    <row r="9" spans="1:11" x14ac:dyDescent="0.2">
      <c r="A9" s="5"/>
      <c r="B9" s="14"/>
      <c r="F9" s="16"/>
      <c r="G9" s="26" t="s">
        <v>16</v>
      </c>
      <c r="H9" s="18"/>
      <c r="I9" s="19"/>
    </row>
    <row r="10" spans="1:11" x14ac:dyDescent="0.2">
      <c r="A10" s="26"/>
      <c r="B10" s="27" t="s">
        <v>1</v>
      </c>
      <c r="C10" s="18"/>
      <c r="D10" s="18"/>
      <c r="E10" s="18"/>
      <c r="F10" s="19"/>
      <c r="G10" s="20" t="s">
        <v>14</v>
      </c>
      <c r="H10" s="14" t="s">
        <v>15</v>
      </c>
      <c r="I10" s="21" t="s">
        <v>2</v>
      </c>
    </row>
    <row r="11" spans="1:11" x14ac:dyDescent="0.2">
      <c r="A11" s="28" t="s">
        <v>35</v>
      </c>
      <c r="B11" s="37">
        <f>SUM(B7*D7)</f>
        <v>7500</v>
      </c>
      <c r="C11" s="7"/>
      <c r="D11" s="5" t="s">
        <v>11</v>
      </c>
      <c r="E11" s="7">
        <f>SUM(B6)</f>
        <v>240</v>
      </c>
      <c r="F11" s="17" t="s">
        <v>12</v>
      </c>
      <c r="G11" s="22">
        <f>SUM(B11/240*E11)</f>
        <v>7500</v>
      </c>
      <c r="H11" s="8">
        <f>SUM(G11*0.19)</f>
        <v>1425</v>
      </c>
      <c r="I11" s="23">
        <f>SUM(G11+H11)</f>
        <v>8925</v>
      </c>
    </row>
    <row r="12" spans="1:11" x14ac:dyDescent="0.2">
      <c r="A12" s="29" t="s">
        <v>36</v>
      </c>
      <c r="B12" s="38">
        <f>SUM(B7*E7)</f>
        <v>15000</v>
      </c>
      <c r="C12" s="30"/>
      <c r="D12" s="6" t="s">
        <v>11</v>
      </c>
      <c r="E12" s="30">
        <f>SUM(E11)</f>
        <v>240</v>
      </c>
      <c r="F12" s="31" t="s">
        <v>12</v>
      </c>
      <c r="G12" s="24">
        <f>SUM(B12/240*E12)</f>
        <v>15000</v>
      </c>
      <c r="H12" s="3">
        <f>SUM(G12*0.19)</f>
        <v>2850</v>
      </c>
      <c r="I12" s="25">
        <f>SUM(G12+H12)</f>
        <v>17850</v>
      </c>
    </row>
    <row r="15" spans="1:11" x14ac:dyDescent="0.2">
      <c r="D15" s="43" t="s">
        <v>25</v>
      </c>
    </row>
    <row r="16" spans="1:11" x14ac:dyDescent="0.2">
      <c r="A16" s="5" t="s">
        <v>34</v>
      </c>
      <c r="B16" s="43" t="s">
        <v>28</v>
      </c>
      <c r="C16" s="43" t="s">
        <v>29</v>
      </c>
      <c r="D16" s="58">
        <v>540</v>
      </c>
      <c r="E16" s="42"/>
      <c r="F16" s="42"/>
      <c r="G16" s="42"/>
      <c r="H16" s="42"/>
      <c r="I16" s="42"/>
      <c r="K16" s="43" t="s">
        <v>2</v>
      </c>
    </row>
    <row r="17" spans="1:12" x14ac:dyDescent="0.2">
      <c r="A17" s="6" t="s">
        <v>5</v>
      </c>
      <c r="B17" s="52" t="s">
        <v>26</v>
      </c>
      <c r="C17" s="52" t="s">
        <v>26</v>
      </c>
      <c r="D17" s="52" t="s">
        <v>27</v>
      </c>
      <c r="E17" s="2"/>
      <c r="F17" s="52" t="s">
        <v>0</v>
      </c>
      <c r="G17" s="52" t="s">
        <v>7</v>
      </c>
      <c r="H17" s="52" t="s">
        <v>2</v>
      </c>
      <c r="I17" s="53"/>
      <c r="J17" s="2"/>
      <c r="K17" s="52" t="s">
        <v>24</v>
      </c>
    </row>
    <row r="18" spans="1:12" x14ac:dyDescent="0.2">
      <c r="A18" s="50">
        <v>30000</v>
      </c>
      <c r="B18" s="59">
        <v>0.125</v>
      </c>
      <c r="C18" s="46">
        <f t="shared" ref="C18" si="0">SUM(A18/12*B18)</f>
        <v>312.5</v>
      </c>
      <c r="D18" s="51">
        <f>SUM(D16/12)</f>
        <v>45</v>
      </c>
      <c r="F18" s="46">
        <f>SUM(C18+D18)</f>
        <v>357.5</v>
      </c>
      <c r="G18" s="46">
        <f t="shared" ref="G18" si="1">SUM(F18*0.19)</f>
        <v>67.924999999999997</v>
      </c>
      <c r="H18" s="46">
        <f t="shared" ref="H18" si="2">SUM(F18+G18)</f>
        <v>425.42500000000001</v>
      </c>
      <c r="K18" s="49">
        <f>ROUND(SUM(H18*12/A18*100),3)</f>
        <v>17.016999999999999</v>
      </c>
    </row>
    <row r="19" spans="1:12" x14ac:dyDescent="0.2">
      <c r="A19" s="34"/>
      <c r="B19" s="60"/>
      <c r="C19" s="9"/>
      <c r="D19" s="13"/>
      <c r="E19" s="9"/>
      <c r="F19" s="9"/>
      <c r="G19" s="9"/>
      <c r="J19" s="41"/>
    </row>
    <row r="20" spans="1:12" x14ac:dyDescent="0.2">
      <c r="B20" s="42"/>
      <c r="D20" s="43" t="s">
        <v>25</v>
      </c>
    </row>
    <row r="21" spans="1:12" x14ac:dyDescent="0.2">
      <c r="A21" s="5" t="s">
        <v>40</v>
      </c>
      <c r="B21" s="42" t="s">
        <v>13</v>
      </c>
      <c r="C21" s="43" t="s">
        <v>29</v>
      </c>
      <c r="D21" s="58">
        <v>270</v>
      </c>
      <c r="E21" s="15">
        <f>SUM(G11)</f>
        <v>7500</v>
      </c>
      <c r="F21" s="42"/>
      <c r="G21" s="42"/>
      <c r="H21" s="42"/>
      <c r="I21" s="42"/>
      <c r="J21" s="42"/>
      <c r="K21" s="43" t="s">
        <v>2</v>
      </c>
      <c r="L21" s="12"/>
    </row>
    <row r="22" spans="1:12" x14ac:dyDescent="0.2">
      <c r="A22" s="6" t="s">
        <v>5</v>
      </c>
      <c r="B22" s="53" t="s">
        <v>6</v>
      </c>
      <c r="C22" s="52" t="s">
        <v>26</v>
      </c>
      <c r="D22" s="52" t="s">
        <v>27</v>
      </c>
      <c r="E22" s="52" t="s">
        <v>30</v>
      </c>
      <c r="F22" s="52" t="s">
        <v>0</v>
      </c>
      <c r="G22" s="52" t="s">
        <v>7</v>
      </c>
      <c r="H22" s="52" t="s">
        <v>2</v>
      </c>
      <c r="I22" s="52" t="s">
        <v>4</v>
      </c>
      <c r="J22" s="52" t="s">
        <v>8</v>
      </c>
      <c r="K22" s="52" t="s">
        <v>24</v>
      </c>
      <c r="L22" s="12"/>
    </row>
    <row r="23" spans="1:12" x14ac:dyDescent="0.2">
      <c r="A23" s="45">
        <f>SUM(A18)</f>
        <v>30000</v>
      </c>
      <c r="B23" s="59">
        <v>0.11</v>
      </c>
      <c r="C23" s="46">
        <f t="shared" ref="C23" si="3">SUM(A23/12*B23)</f>
        <v>275</v>
      </c>
      <c r="D23" s="51">
        <f>SUM(D21/12)</f>
        <v>22.5</v>
      </c>
      <c r="E23" s="47">
        <f>SUM(E21/B6)</f>
        <v>31.25</v>
      </c>
      <c r="F23" s="46">
        <f>SUM(C23+D23+E23)</f>
        <v>328.75</v>
      </c>
      <c r="G23" s="46">
        <f t="shared" ref="G23" si="4">SUM(F23*0.19)</f>
        <v>62.462499999999999</v>
      </c>
      <c r="H23" s="46">
        <f t="shared" ref="H23" si="5">SUM(F23+G23)</f>
        <v>391.21249999999998</v>
      </c>
      <c r="I23" s="46">
        <f>SUM(H18-H23)</f>
        <v>34.212500000000034</v>
      </c>
      <c r="J23" s="48">
        <f>SUM(I23/H18)</f>
        <v>8.04195804195805E-2</v>
      </c>
      <c r="K23" s="49">
        <f>ROUND(SUM(H23*12/A23*100),3)</f>
        <v>15.648999999999999</v>
      </c>
      <c r="L23" s="40"/>
    </row>
    <row r="24" spans="1:12" x14ac:dyDescent="0.2">
      <c r="B24" s="42"/>
      <c r="G24" s="54" t="s">
        <v>32</v>
      </c>
      <c r="H24" s="46">
        <f>SUM((C23+D23)*1.19)</f>
        <v>354.02499999999998</v>
      </c>
    </row>
    <row r="25" spans="1:12" x14ac:dyDescent="0.2">
      <c r="A25" s="5" t="s">
        <v>41</v>
      </c>
      <c r="B25" s="42" t="s">
        <v>13</v>
      </c>
      <c r="C25" s="43" t="s">
        <v>29</v>
      </c>
      <c r="D25" s="43"/>
      <c r="E25" s="15">
        <f>SUM(G12)</f>
        <v>15000</v>
      </c>
      <c r="F25" s="42"/>
      <c r="G25" s="42"/>
      <c r="H25" s="42"/>
      <c r="I25" s="42"/>
      <c r="J25" s="42"/>
      <c r="K25" s="43" t="s">
        <v>2</v>
      </c>
      <c r="L25" s="12"/>
    </row>
    <row r="26" spans="1:12" x14ac:dyDescent="0.2">
      <c r="A26" s="6" t="s">
        <v>5</v>
      </c>
      <c r="B26" s="53" t="s">
        <v>6</v>
      </c>
      <c r="C26" s="52" t="s">
        <v>26</v>
      </c>
      <c r="D26" s="52"/>
      <c r="E26" s="52" t="s">
        <v>30</v>
      </c>
      <c r="F26" s="52" t="s">
        <v>0</v>
      </c>
      <c r="G26" s="52" t="s">
        <v>7</v>
      </c>
      <c r="H26" s="52" t="s">
        <v>2</v>
      </c>
      <c r="I26" s="52" t="s">
        <v>4</v>
      </c>
      <c r="J26" s="52" t="s">
        <v>8</v>
      </c>
      <c r="K26" s="52" t="s">
        <v>24</v>
      </c>
      <c r="L26" s="12"/>
    </row>
    <row r="27" spans="1:12" x14ac:dyDescent="0.2">
      <c r="A27" s="45">
        <f>A18</f>
        <v>30000</v>
      </c>
      <c r="B27" s="59">
        <v>0.1</v>
      </c>
      <c r="C27" s="46">
        <f t="shared" ref="C27" si="6">SUM(A27/12*B27)</f>
        <v>250</v>
      </c>
      <c r="D27" s="46"/>
      <c r="E27" s="47">
        <f>SUM(E25/B6)</f>
        <v>62.5</v>
      </c>
      <c r="F27" s="46">
        <f>SUM(C27+E27)</f>
        <v>312.5</v>
      </c>
      <c r="G27" s="46">
        <f t="shared" ref="G27" si="7">SUM(F27*0.19)</f>
        <v>59.375</v>
      </c>
      <c r="H27" s="46">
        <f t="shared" ref="H27" si="8">SUM(F27+G27)</f>
        <v>371.875</v>
      </c>
      <c r="I27" s="46">
        <f>SUM(H18-H27)</f>
        <v>53.550000000000011</v>
      </c>
      <c r="J27" s="48">
        <f>SUM(I27/H18)</f>
        <v>0.12587412587412589</v>
      </c>
      <c r="K27" s="49">
        <f>ROUND(SUM(H27*12/A27*100),3)</f>
        <v>14.875</v>
      </c>
      <c r="L27" s="39"/>
    </row>
    <row r="28" spans="1:12" x14ac:dyDescent="0.2">
      <c r="A28" s="1"/>
      <c r="B28" s="10"/>
      <c r="C28" s="9"/>
      <c r="D28" s="9"/>
      <c r="E28" s="11"/>
      <c r="F28" s="9"/>
      <c r="G28" s="54" t="s">
        <v>32</v>
      </c>
      <c r="H28" s="46">
        <f>SUM(C27*1.19)</f>
        <v>297.5</v>
      </c>
      <c r="I28" s="9"/>
      <c r="J28" s="4"/>
    </row>
    <row r="29" spans="1:12" x14ac:dyDescent="0.2">
      <c r="A29" s="1"/>
      <c r="B29" s="10"/>
      <c r="C29" s="9"/>
      <c r="D29" s="9"/>
      <c r="E29" s="11"/>
      <c r="F29" s="9"/>
      <c r="G29" s="9"/>
      <c r="H29" s="9"/>
      <c r="I29" s="9"/>
      <c r="J29" s="4"/>
    </row>
    <row r="30" spans="1:12" x14ac:dyDescent="0.2">
      <c r="A30" s="1"/>
      <c r="B30" s="10"/>
      <c r="C30" s="9"/>
      <c r="D30" s="11"/>
      <c r="E30" s="9"/>
      <c r="F30" s="9"/>
      <c r="G30" s="9"/>
      <c r="H30" s="9"/>
      <c r="I30" s="4"/>
    </row>
    <row r="32" spans="1:12" x14ac:dyDescent="0.2">
      <c r="A32" s="5" t="s">
        <v>21</v>
      </c>
    </row>
    <row r="33" spans="1:8" x14ac:dyDescent="0.2">
      <c r="A33" s="42" t="s">
        <v>31</v>
      </c>
      <c r="B33" s="33">
        <f>SUM(A18)</f>
        <v>30000</v>
      </c>
      <c r="C33" s="14" t="s">
        <v>20</v>
      </c>
      <c r="D33" s="14" t="s">
        <v>20</v>
      </c>
      <c r="E33" s="14" t="s">
        <v>20</v>
      </c>
      <c r="G33" s="5"/>
      <c r="H33" s="5"/>
    </row>
    <row r="34" spans="1:8" x14ac:dyDescent="0.2">
      <c r="A34" s="30" t="s">
        <v>19</v>
      </c>
      <c r="B34" s="2"/>
      <c r="C34" s="52" t="s">
        <v>34</v>
      </c>
      <c r="D34" s="52" t="s">
        <v>40</v>
      </c>
      <c r="E34" s="52" t="s">
        <v>41</v>
      </c>
      <c r="G34" s="5"/>
      <c r="H34" s="5"/>
    </row>
    <row r="35" spans="1:8" x14ac:dyDescent="0.2">
      <c r="A35" s="32">
        <f>SUM(E11)</f>
        <v>240</v>
      </c>
      <c r="C35" s="9">
        <f>SUM(A35*H18)</f>
        <v>102102</v>
      </c>
      <c r="D35" s="9">
        <f>SUM(A35*H24)</f>
        <v>84966</v>
      </c>
      <c r="E35" s="9">
        <f>SUM(A35*H28)</f>
        <v>71400</v>
      </c>
      <c r="G35" s="36"/>
      <c r="H35" s="36"/>
    </row>
    <row r="36" spans="1:8" x14ac:dyDescent="0.2">
      <c r="A36" s="55" t="s">
        <v>3</v>
      </c>
      <c r="C36" s="2">
        <v>0</v>
      </c>
      <c r="D36" s="3">
        <f>SUM(I11)</f>
        <v>8925</v>
      </c>
      <c r="E36" s="3">
        <f>SUM(I12)</f>
        <v>17850</v>
      </c>
    </row>
    <row r="37" spans="1:8" x14ac:dyDescent="0.2">
      <c r="A37" s="5" t="s">
        <v>18</v>
      </c>
      <c r="C37" s="9">
        <f>SUM(C35:C36)</f>
        <v>102102</v>
      </c>
      <c r="D37" s="9">
        <f>SUM(D35:D36)</f>
        <v>93891</v>
      </c>
      <c r="E37" s="9">
        <f>SUM(E35:E36)</f>
        <v>89250</v>
      </c>
    </row>
    <row r="39" spans="1:8" x14ac:dyDescent="0.2">
      <c r="C39" s="7" t="s">
        <v>22</v>
      </c>
      <c r="D39" s="35">
        <f>SUM(C37-D37)</f>
        <v>8211</v>
      </c>
      <c r="E39" s="35">
        <f>SUM(C37-E37)</f>
        <v>12852</v>
      </c>
    </row>
    <row r="40" spans="1:8" x14ac:dyDescent="0.2">
      <c r="C40" s="7" t="s">
        <v>23</v>
      </c>
      <c r="D40" s="35">
        <f>SUM(D39/A35*12)</f>
        <v>410.54999999999995</v>
      </c>
      <c r="E40" s="35">
        <f>SUM(E39/A35*12)</f>
        <v>642.59999999999991</v>
      </c>
    </row>
  </sheetData>
  <pageMargins left="0.7" right="0.7" top="0.78740157499999996" bottom="0.78740157499999996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TVG 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Hollies</cp:lastModifiedBy>
  <cp:lastPrinted>2023-07-26T14:37:28Z</cp:lastPrinted>
  <dcterms:created xsi:type="dcterms:W3CDTF">2017-05-09T08:09:49Z</dcterms:created>
  <dcterms:modified xsi:type="dcterms:W3CDTF">2023-08-02T13:12:00Z</dcterms:modified>
</cp:coreProperties>
</file>